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WebCentro\"/>
    </mc:Choice>
  </mc:AlternateContent>
  <xr:revisionPtr revIDLastSave="0" documentId="8_{23AA7CC7-BE22-427D-B3E7-263F0B7C6C7B}" xr6:coauthVersionLast="44" xr6:coauthVersionMax="44" xr10:uidLastSave="{00000000-0000-0000-0000-000000000000}"/>
  <workbookProtection workbookPassword="80FD" lockStructure="1"/>
  <bookViews>
    <workbookView showHorizontalScroll="0" showVerticalScroll="0" showSheetTabs="0" xWindow="-120" yWindow="-120" windowWidth="20640" windowHeight="11160" xr2:uid="{00000000-000D-0000-FFFF-FFFF00000000}"/>
  </bookViews>
  <sheets>
    <sheet name="PAGO" sheetId="1" r:id="rId1"/>
    <sheet name="DATOS" sheetId="2" r:id="rId2"/>
    <sheet name="PROVINCIAS" sheetId="3" r:id="rId3"/>
  </sheets>
  <definedNames>
    <definedName name="_xlnm.Print_Area" localSheetId="0">PAGO!$A$1:$Y$78</definedName>
    <definedName name="Casilla4" localSheetId="0">PAGO!#REF!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" i="1" l="1"/>
  <c r="R38" i="1" l="1"/>
  <c r="B35" i="2" s="1"/>
  <c r="R31" i="1" l="1"/>
  <c r="R32" i="1"/>
  <c r="R33" i="1"/>
  <c r="R34" i="1"/>
  <c r="R35" i="1"/>
  <c r="R26" i="1" l="1"/>
  <c r="R27" i="1"/>
  <c r="R28" i="1"/>
  <c r="R29" i="1"/>
  <c r="R30" i="1"/>
  <c r="R25" i="1"/>
  <c r="O38" i="1" l="1"/>
  <c r="V49" i="1" l="1"/>
  <c r="B32" i="2"/>
  <c r="H49" i="1" l="1"/>
  <c r="V47" i="1" l="1"/>
  <c r="V52" i="1"/>
  <c r="V46" i="1"/>
  <c r="B36" i="2"/>
  <c r="V48" i="1" s="1"/>
  <c r="B37" i="2"/>
  <c r="V51" i="1" s="1"/>
  <c r="N60" i="1"/>
  <c r="O60" i="1"/>
  <c r="O62" i="1" s="1"/>
  <c r="O59" i="1" s="1"/>
  <c r="N61" i="1"/>
  <c r="N62" i="1" l="1"/>
  <c r="N59" i="1" l="1"/>
  <c r="E63" i="1" s="1"/>
  <c r="C65" i="1" l="1"/>
  <c r="E65" i="1"/>
  <c r="E59" i="1" l="1"/>
  <c r="D59" i="1"/>
  <c r="E62" i="1" l="1"/>
</calcChain>
</file>

<file path=xl/sharedStrings.xml><?xml version="1.0" encoding="utf-8"?>
<sst xmlns="http://schemas.openxmlformats.org/spreadsheetml/2006/main" count="153" uniqueCount="138">
  <si>
    <t>NIVEL</t>
  </si>
  <si>
    <t>C.F. GRADO MEDIO</t>
  </si>
  <si>
    <t>C.F. GRADO SUPERIOR</t>
  </si>
  <si>
    <t>AÑO</t>
  </si>
  <si>
    <t>1º</t>
  </si>
  <si>
    <t>2º</t>
  </si>
  <si>
    <t>TITULO</t>
  </si>
  <si>
    <t>Código IBAN</t>
  </si>
  <si>
    <t>Entidad</t>
  </si>
  <si>
    <t>sucursal</t>
  </si>
  <si>
    <t>dc</t>
  </si>
  <si>
    <t>código cuenta</t>
  </si>
  <si>
    <t>E</t>
  </si>
  <si>
    <t>S</t>
  </si>
  <si>
    <t>DATOS ALUMNO/A</t>
  </si>
  <si>
    <t>Provincia</t>
  </si>
  <si>
    <t>e-mail</t>
  </si>
  <si>
    <t>TÍTULO:</t>
  </si>
  <si>
    <t>Celdas vinculadas</t>
  </si>
  <si>
    <t>Nivel</t>
  </si>
  <si>
    <t>Apellido1:</t>
  </si>
  <si>
    <t>Apellido 2:</t>
  </si>
  <si>
    <t>Nombre:</t>
  </si>
  <si>
    <t>Álava (Vitoria)</t>
  </si>
  <si>
    <t>Albacete</t>
  </si>
  <si>
    <t>Alicante</t>
  </si>
  <si>
    <t>Almería</t>
  </si>
  <si>
    <t>Asturias (Oviedo)</t>
  </si>
  <si>
    <t>Ávila</t>
  </si>
  <si>
    <t>Badajoz</t>
  </si>
  <si>
    <t>Baleares (Palma de Mallorca)</t>
  </si>
  <si>
    <t>Barcelona</t>
  </si>
  <si>
    <t>Burgos</t>
  </si>
  <si>
    <t>Cáceres</t>
  </si>
  <si>
    <t>Cádiz</t>
  </si>
  <si>
    <t>Cantabria (Santander)</t>
  </si>
  <si>
    <t>Castellón</t>
  </si>
  <si>
    <t>Ceuta</t>
  </si>
  <si>
    <t>Ciudad Real</t>
  </si>
  <si>
    <t>Córdoba</t>
  </si>
  <si>
    <t>Coruña</t>
  </si>
  <si>
    <t>Cuenca</t>
  </si>
  <si>
    <t>Gerona</t>
  </si>
  <si>
    <t>Granada</t>
  </si>
  <si>
    <t>Guadalajara</t>
  </si>
  <si>
    <t>Guipúzcoa (San Sebastián)</t>
  </si>
  <si>
    <t>Huelva</t>
  </si>
  <si>
    <t>Huesca</t>
  </si>
  <si>
    <t>Jaén</t>
  </si>
  <si>
    <t>La Rioja (Logroño)</t>
  </si>
  <si>
    <t>Las Palmas</t>
  </si>
  <si>
    <t>León</t>
  </si>
  <si>
    <t>Lérida</t>
  </si>
  <si>
    <t>Lugo</t>
  </si>
  <si>
    <t>Madrid</t>
  </si>
  <si>
    <t>Málaga</t>
  </si>
  <si>
    <t>Melilla</t>
  </si>
  <si>
    <t>Murcia</t>
  </si>
  <si>
    <t>Navarra (Pamplona)</t>
  </si>
  <si>
    <t>Orense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</si>
  <si>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</si>
  <si>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</si>
  <si>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</si>
  <si>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</si>
  <si>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</si>
  <si>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</si>
  <si>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</si>
  <si>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</si>
  <si>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</si>
  <si>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</si>
  <si>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</si>
  <si>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</si>
  <si>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 (Bilbao)</t>
  </si>
  <si>
    <t>Zamora</t>
  </si>
  <si>
    <t>Zaragoza</t>
  </si>
  <si>
    <t>D.N.I.</t>
  </si>
  <si>
    <t>N.I.E.</t>
  </si>
  <si>
    <t>DOCUMENTO</t>
  </si>
  <si>
    <t>Número:</t>
  </si>
  <si>
    <t>Télefono fijo:</t>
  </si>
  <si>
    <t>Télefono móvil:</t>
  </si>
  <si>
    <t>FPB Y GM</t>
  </si>
  <si>
    <t>1trimestre</t>
  </si>
  <si>
    <t>2trimestre</t>
  </si>
  <si>
    <t>3trimestre</t>
  </si>
  <si>
    <t>CURSO EN EL QUE SE MATRICULA</t>
  </si>
  <si>
    <t>Entidad Bancaria</t>
  </si>
  <si>
    <t>Valladolid a</t>
  </si>
  <si>
    <t>Firma del Titular</t>
  </si>
  <si>
    <t>Gestión Administrativa</t>
  </si>
  <si>
    <t>Atención a Personas en Situación de Dependencia</t>
  </si>
  <si>
    <t>Administración y Finanzas</t>
  </si>
  <si>
    <t>Gestión de Ventas y Espacios Comerciales</t>
  </si>
  <si>
    <t>Desarrollo Aplicaciones Multiplataforma</t>
  </si>
  <si>
    <t>Integración Social</t>
  </si>
  <si>
    <t>Guía, Información y Asistencia Turística</t>
  </si>
  <si>
    <t>Educación Infantil</t>
  </si>
  <si>
    <t>Farmacia y Parafarmacia</t>
  </si>
  <si>
    <t>Sistemas Microinformáticos y Redes</t>
  </si>
  <si>
    <t>&gt;28</t>
  </si>
  <si>
    <t>G.S. Y BACHILLER</t>
  </si>
  <si>
    <t xml:space="preserve"> &lt;28</t>
  </si>
  <si>
    <t>FORMA DE PAGO:</t>
  </si>
  <si>
    <t>DATOS PARA DOMICILIACIÓN BANCARIA</t>
  </si>
  <si>
    <t>Documento</t>
  </si>
  <si>
    <t>de identidad:</t>
  </si>
  <si>
    <t>Laboratorio Clínico y Biomédico</t>
  </si>
  <si>
    <t>0108. Formación en centros de trabajo.</t>
  </si>
  <si>
    <t>0020 Primeros auxilios</t>
  </si>
  <si>
    <t>0107. Empresa e iniciativa emprendedora</t>
  </si>
  <si>
    <t>0105 Promoción de la salud</t>
  </si>
  <si>
    <t>0104 Formulación magistral</t>
  </si>
  <si>
    <t>0101 Dispensación de productos farmacéuticos</t>
  </si>
  <si>
    <t>0061 Anatomofisiología y patología básicas</t>
  </si>
  <si>
    <t>0106. Formación y orientación laboral</t>
  </si>
  <si>
    <t>0103 Operaciones básicas de laboratorio</t>
  </si>
  <si>
    <t>0102 Dispensación de productos parafarmacéuticos</t>
  </si>
  <si>
    <t>0100 Oficina de farmacia</t>
  </si>
  <si>
    <t>0099 Disposición y venta de productos</t>
  </si>
  <si>
    <t>Convalidar</t>
  </si>
  <si>
    <t>Precio Conval.</t>
  </si>
  <si>
    <t>Horas</t>
  </si>
  <si>
    <t>Módulo</t>
  </si>
  <si>
    <t>Curso</t>
  </si>
  <si>
    <t>Precio</t>
  </si>
  <si>
    <t>SI</t>
  </si>
  <si>
    <t>NO</t>
  </si>
  <si>
    <t>h.</t>
  </si>
  <si>
    <t>MODULOS EN LOS QUE SE MATRICULA:</t>
  </si>
  <si>
    <t>TOTAL horas  e importe</t>
  </si>
  <si>
    <t>Total a pagar</t>
  </si>
  <si>
    <t>OBLIGATORIAMENTE DEBERÁ INDICARSE EN EL CONCEPTO EL NOMBRE  DEL ALUMNO/A SEGUIDO DE FP-ONLINE</t>
  </si>
  <si>
    <t>SOLO PARA IMPORTES SUPERIORES A 1.000€</t>
  </si>
  <si>
    <t>8% DTO. PARA MATRICULA CURSO COMPLETO</t>
  </si>
  <si>
    <t>4% DTO PARA MATRICULA CURSO COMPLETO</t>
  </si>
  <si>
    <r>
      <t xml:space="preserve"> </t>
    </r>
    <r>
      <rPr>
        <sz val="8"/>
        <color theme="1"/>
        <rFont val="Calibri"/>
        <family val="2"/>
        <scheme val="minor"/>
      </rPr>
      <t>3% dto para matricula curso completo</t>
    </r>
  </si>
  <si>
    <r>
      <t>El pago inicial se podrá realizar mediante transferencia bancaria o ingreso en efectivo a través de los cajeros automáticos disponibles en la oficinas del Banco Santander, a favor del siguiente número de cuenta:</t>
    </r>
    <r>
      <rPr>
        <b/>
        <sz val="12"/>
        <color theme="1"/>
        <rFont val="Calibri"/>
        <family val="2"/>
        <scheme val="minor"/>
      </rPr>
      <t>ES05 0049 3319 5928 1405 0252</t>
    </r>
  </si>
  <si>
    <t>Matricular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</si>
</sst>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C0A]d\ &quot;de&quot;\ mmmm\ &quot;de&quot;\ yyyy;@"/>
  </numFmts>
  <fonts count="19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F0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CF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E7ECF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84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6" borderId="0" xfId="0" applyFill="1"/>
    <xf numFmtId="0" fontId="0" fillId="7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2" fontId="0" fillId="0" borderId="0" xfId="0" applyNumberFormat="1" applyFill="1"/>
    <xf numFmtId="0" fontId="0" fillId="0" borderId="0" xfId="0" applyFill="1" applyAlignment="1"/>
    <xf numFmtId="49" fontId="0" fillId="0" borderId="0" xfId="0" applyNumberFormat="1" applyFill="1" applyAlignment="1"/>
    <xf numFmtId="0" fontId="1" fillId="0" borderId="0" xfId="0" applyFont="1" applyFill="1"/>
    <xf numFmtId="164" fontId="0" fillId="0" borderId="0" xfId="0" applyNumberFormat="1" applyFill="1" applyAlignment="1"/>
    <xf numFmtId="0" fontId="8" fillId="0" borderId="0" xfId="0" applyFont="1" applyFill="1"/>
    <xf numFmtId="0" fontId="7" fillId="0" borderId="0" xfId="0" applyFont="1" applyFill="1"/>
    <xf numFmtId="0" fontId="0" fillId="0" borderId="0" xfId="0" applyFill="1" applyProtection="1">
      <protection hidden="1"/>
    </xf>
    <xf numFmtId="0" fontId="0" fillId="7" borderId="1" xfId="0" applyFill="1" applyBorder="1" applyAlignment="1" applyProtection="1">
      <alignment horizontal="center"/>
    </xf>
    <xf numFmtId="0" fontId="0" fillId="8" borderId="0" xfId="0" applyFill="1"/>
    <xf numFmtId="0" fontId="2" fillId="5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10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4" xfId="0" applyFill="1" applyBorder="1"/>
    <xf numFmtId="0" fontId="3" fillId="0" borderId="3" xfId="0" applyFont="1" applyFill="1" applyBorder="1"/>
    <xf numFmtId="44" fontId="0" fillId="0" borderId="0" xfId="0" applyNumberFormat="1"/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14" fontId="0" fillId="0" borderId="0" xfId="0" applyNumberFormat="1" applyFill="1"/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Alignment="1">
      <alignment horizontal="center" wrapText="1"/>
    </xf>
    <xf numFmtId="0" fontId="14" fillId="9" borderId="1" xfId="0" applyFont="1" applyFill="1" applyBorder="1" applyAlignment="1">
      <alignment horizontal="left" vertical="center" wrapText="1"/>
    </xf>
    <xf numFmtId="0" fontId="13" fillId="9" borderId="9" xfId="0" applyFont="1" applyFill="1" applyBorder="1" applyAlignment="1">
      <alignment horizontal="center" wrapText="1"/>
    </xf>
    <xf numFmtId="0" fontId="13" fillId="9" borderId="0" xfId="0" applyFont="1" applyFill="1" applyBorder="1" applyAlignment="1">
      <alignment horizont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9" fillId="0" borderId="2" xfId="1" applyFill="1" applyBorder="1" applyAlignment="1" applyProtection="1">
      <alignment horizontal="center"/>
      <protection locked="0"/>
    </xf>
    <xf numFmtId="0" fontId="14" fillId="9" borderId="2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44" fontId="3" fillId="0" borderId="3" xfId="2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wrapText="1"/>
    </xf>
    <xf numFmtId="44" fontId="2" fillId="0" borderId="7" xfId="2" applyFont="1" applyFill="1" applyBorder="1" applyAlignment="1">
      <alignment wrapText="1"/>
    </xf>
    <xf numFmtId="44" fontId="2" fillId="0" borderId="8" xfId="2" applyFont="1" applyFill="1" applyBorder="1" applyAlignment="1">
      <alignment wrapText="1"/>
    </xf>
    <xf numFmtId="0" fontId="14" fillId="9" borderId="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44" fontId="2" fillId="0" borderId="2" xfId="2" applyFont="1" applyFill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44" fontId="2" fillId="0" borderId="4" xfId="2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0" fillId="9" borderId="0" xfId="0" applyFont="1" applyFill="1" applyBorder="1" applyAlignment="1">
      <alignment horizontal="center" wrapText="1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44" fontId="0" fillId="0" borderId="2" xfId="2" applyFont="1" applyFill="1" applyBorder="1" applyAlignment="1">
      <alignment horizontal="center"/>
    </xf>
    <xf numFmtId="44" fontId="0" fillId="0" borderId="3" xfId="2" applyFont="1" applyFill="1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 wrapText="1"/>
    </xf>
    <xf numFmtId="44" fontId="2" fillId="0" borderId="3" xfId="2" applyFont="1" applyFill="1" applyBorder="1" applyAlignment="1">
      <alignment horizontal="center" wrapText="1"/>
    </xf>
    <xf numFmtId="44" fontId="2" fillId="0" borderId="4" xfId="2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7FFF4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checked="Checked" fmlaLink="DATOS!$A$32" lockText="1" noThreeD="1"/>
</file>

<file path=xl/ctrlProps/ctrlProp4.xml><?xml version="1.0" encoding="utf-8"?>
<formControlPr xmlns="http://schemas.microsoft.com/office/spreadsheetml/2009/9/main" objectType="CheckBox" fmlaLink="DATOS!$A$31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fmlaLink="DATOS!$A$35" lockText="1" noThreeD="1"/>
</file>

<file path=xl/ctrlProps/ctrlProp7.xml><?xml version="1.0" encoding="utf-8"?>
<formControlPr xmlns="http://schemas.microsoft.com/office/spreadsheetml/2009/9/main" objectType="CheckBox" fmlaLink="DATOS!$A$37" lockText="1" noThreeD="1"/>
</file>

<file path=xl/ctrlProps/ctrlProp8.xml><?xml version="1.0" encoding="utf-8"?>
<formControlPr xmlns="http://schemas.microsoft.com/office/spreadsheetml/2009/9/main" objectType="CheckBox" fmlaLink="DATOS!$A$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9525</xdr:rowOff>
        </xdr:from>
        <xdr:to>
          <xdr:col>7</xdr:col>
          <xdr:colOff>85725</xdr:colOff>
          <xdr:row>73</xdr:row>
          <xdr:rowOff>38100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IMPRIMIR DOCUMENTO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209550</xdr:colOff>
      <xdr:row>4</xdr:row>
      <xdr:rowOff>66599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923925" cy="828599"/>
        </a:xfrm>
        <a:prstGeom prst="rect">
          <a:avLst/>
        </a:prstGeom>
      </xdr:spPr>
    </xdr:pic>
    <xdr:clientData/>
  </xdr:twoCellAnchor>
  <xdr:twoCellAnchor>
    <xdr:from>
      <xdr:col>6</xdr:col>
      <xdr:colOff>209549</xdr:colOff>
      <xdr:row>0</xdr:row>
      <xdr:rowOff>85726</xdr:rowOff>
    </xdr:from>
    <xdr:to>
      <xdr:col>23</xdr:col>
      <xdr:colOff>47625</xdr:colOff>
      <xdr:row>4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38299" y="85726"/>
          <a:ext cx="3886201" cy="676274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DOCUMENTO</a:t>
          </a:r>
          <a:r>
            <a:rPr lang="es-ES_tradnl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PAGO  FP-ONLINE</a:t>
          </a:r>
        </a:p>
        <a:p>
          <a:pPr algn="ctr"/>
          <a:r>
            <a:rPr lang="es-ES_tradnl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CURSO 2020/2021</a:t>
          </a:r>
        </a:p>
      </xdr:txBody>
    </xdr:sp>
    <xdr:clientData/>
  </xdr:twoCellAnchor>
  <xdr:twoCellAnchor>
    <xdr:from>
      <xdr:col>0</xdr:col>
      <xdr:colOff>47624</xdr:colOff>
      <xdr:row>65</xdr:row>
      <xdr:rowOff>57152</xdr:rowOff>
    </xdr:from>
    <xdr:to>
      <xdr:col>24</xdr:col>
      <xdr:colOff>209549</xdr:colOff>
      <xdr:row>69</xdr:row>
      <xdr:rowOff>66676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4" y="8382002"/>
          <a:ext cx="5876925" cy="771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>
              <a:solidFill>
                <a:schemeClr val="dk1"/>
              </a:solidFill>
              <a:latin typeface="+mn-lt"/>
              <a:ea typeface="+mn-ea"/>
              <a:cs typeface="+mn-cs"/>
            </a:rPr>
            <a:t>Conforme a lo exigido por la Ley de Servicios de Pago (Ley 16/2009), con la firma de este documento autoriza expresamente al Centro de Enseñanza Gregorio Fernández con CIF B47013081, para que presente</a:t>
          </a:r>
          <a:r>
            <a:rPr lang="es-ES_tradnl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_tradnl" sz="800">
              <a:solidFill>
                <a:schemeClr val="dk1"/>
              </a:solidFill>
              <a:latin typeface="+mn-lt"/>
              <a:ea typeface="+mn-ea"/>
              <a:cs typeface="+mn-cs"/>
            </a:rPr>
            <a:t>al cobro en la cuenta indicada y con carácter indefinido, en tanto continúen las relaciones entre ambas partes, los recibos correspondientes al pago de los servicios solicitados y prestados por el centro.</a:t>
          </a:r>
          <a:endParaRPr lang="es-ES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s-ES_tradnl" sz="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s-ES" sz="800">
              <a:solidFill>
                <a:schemeClr val="dk1"/>
              </a:solidFill>
              <a:latin typeface="+mn-lt"/>
              <a:ea typeface="+mn-ea"/>
              <a:cs typeface="+mn-cs"/>
            </a:rPr>
            <a:t>Si decide revocar la autorización, rogamos nos lo comuniquen por escrito de manera fehaciente, teniendo en cuenta que los recibos relativos a servicios realizados antes de dicha revocación, aunque  éstos no hayan sido facturados, deberán ser atendidos.</a:t>
          </a:r>
        </a:p>
        <a:p>
          <a:pPr marL="0" indent="0"/>
          <a:r>
            <a:rPr lang="es-ES" sz="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44</xdr:row>
          <xdr:rowOff>57150</xdr:rowOff>
        </xdr:from>
        <xdr:to>
          <xdr:col>11</xdr:col>
          <xdr:colOff>28575</xdr:colOff>
          <xdr:row>49</xdr:row>
          <xdr:rowOff>133350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PAGO INICIAL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123825</xdr:rowOff>
        </xdr:from>
        <xdr:to>
          <xdr:col>9</xdr:col>
          <xdr:colOff>114300</xdr:colOff>
          <xdr:row>47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Primer pago 10% del total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171450</xdr:rowOff>
        </xdr:from>
        <xdr:to>
          <xdr:col>8</xdr:col>
          <xdr:colOff>57150</xdr:colOff>
          <xdr:row>46</xdr:row>
          <xdr:rowOff>76200</xdr:rowOff>
        </xdr:to>
        <xdr:sp macro="" textlink="">
          <xdr:nvSpPr>
            <xdr:cNvPr id="1040" name="Check Box 16" descr=" Seguro Escolar Obligatorio Alumno/a menor de 28 años (1,12€)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Seguro Escolar Obligatorio (1,12 €) Alumno/a menor de 28 años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44</xdr:row>
          <xdr:rowOff>85725</xdr:rowOff>
        </xdr:from>
        <xdr:to>
          <xdr:col>24</xdr:col>
          <xdr:colOff>66675</xdr:colOff>
          <xdr:row>52</xdr:row>
          <xdr:rowOff>76200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PAGOS DOMICILIADOS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44</xdr:row>
          <xdr:rowOff>200025</xdr:rowOff>
        </xdr:from>
        <xdr:to>
          <xdr:col>16</xdr:col>
          <xdr:colOff>304800</xdr:colOff>
          <xdr:row>46</xdr:row>
          <xdr:rowOff>38100</xdr:rowOff>
        </xdr:to>
        <xdr:sp macro="" textlink="">
          <xdr:nvSpPr>
            <xdr:cNvPr id="1042" name="Check Box 18" descr="Pago único importe total &#10;(8% dto para matricula curso completo)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Pago único importe total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49</xdr:row>
          <xdr:rowOff>171450</xdr:rowOff>
        </xdr:from>
        <xdr:to>
          <xdr:col>18</xdr:col>
          <xdr:colOff>161925</xdr:colOff>
          <xdr:row>51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Pago mensual (9 cuotas)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47</xdr:row>
          <xdr:rowOff>0</xdr:rowOff>
        </xdr:from>
        <xdr:to>
          <xdr:col>17</xdr:col>
          <xdr:colOff>104775</xdr:colOff>
          <xdr:row>48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Pago trimestral ( 3 cuotas)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160"/>
  <sheetViews>
    <sheetView showGridLines="0" showRowColHeaders="0" tabSelected="1" zoomScale="110" zoomScaleNormal="110" workbookViewId="0">
      <selection activeCell="F9" sqref="F9:G9"/>
    </sheetView>
  </sheetViews>
  <sheetFormatPr baseColWidth="10" defaultColWidth="0" defaultRowHeight="15" zeroHeight="1" x14ac:dyDescent="0.25"/>
  <cols>
    <col min="1" max="14" width="3.5703125" style="22" customWidth="1"/>
    <col min="15" max="15" width="6" style="22" customWidth="1"/>
    <col min="16" max="16" width="3.5703125" style="22" customWidth="1"/>
    <col min="17" max="17" width="5.5703125" style="22" customWidth="1"/>
    <col min="18" max="25" width="3.5703125" style="22" customWidth="1"/>
    <col min="26" max="26" width="0.85546875" style="22" customWidth="1"/>
    <col min="27" max="16384" width="8" style="22" hidden="1"/>
  </cols>
  <sheetData>
    <row r="1" spans="1:24" s="7" customFormat="1" x14ac:dyDescent="0.25"/>
    <row r="2" spans="1:24" s="7" customFormat="1" x14ac:dyDescent="0.25"/>
    <row r="3" spans="1:24" s="7" customFormat="1" x14ac:dyDescent="0.25"/>
    <row r="4" spans="1:24" s="7" customFormat="1" x14ac:dyDescent="0.25"/>
    <row r="5" spans="1:24" s="7" customFormat="1" x14ac:dyDescent="0.25"/>
    <row r="6" spans="1:24" s="5" customFormat="1" ht="15.75" x14ac:dyDescent="0.25">
      <c r="A6" s="4"/>
      <c r="B6" s="4" t="s">
        <v>14</v>
      </c>
    </row>
    <row r="7" spans="1:24" s="9" customFormat="1" ht="1.5" customHeight="1" x14ac:dyDescent="0.25"/>
    <row r="8" spans="1:24" s="7" customFormat="1" ht="14.25" customHeight="1" x14ac:dyDescent="0.25">
      <c r="B8" s="7" t="s">
        <v>104</v>
      </c>
    </row>
    <row r="9" spans="1:24" s="7" customFormat="1" x14ac:dyDescent="0.25">
      <c r="B9" s="7" t="s">
        <v>105</v>
      </c>
      <c r="F9" s="47"/>
      <c r="G9" s="49"/>
      <c r="K9" s="7" t="s">
        <v>78</v>
      </c>
      <c r="N9" s="47"/>
      <c r="O9" s="48"/>
      <c r="P9" s="48"/>
      <c r="Q9" s="48"/>
      <c r="R9" s="48"/>
      <c r="S9" s="48"/>
      <c r="T9" s="49"/>
    </row>
    <row r="10" spans="1:24" s="7" customFormat="1" ht="3" customHeight="1" x14ac:dyDescent="0.25"/>
    <row r="11" spans="1:24" s="7" customFormat="1" x14ac:dyDescent="0.25">
      <c r="B11" s="7" t="s">
        <v>20</v>
      </c>
      <c r="K11" s="7" t="s">
        <v>21</v>
      </c>
      <c r="T11" s="11" t="s">
        <v>22</v>
      </c>
    </row>
    <row r="12" spans="1:24" s="7" customFormat="1" x14ac:dyDescent="0.25">
      <c r="B12" s="47"/>
      <c r="C12" s="48"/>
      <c r="D12" s="48"/>
      <c r="E12" s="48"/>
      <c r="F12" s="48"/>
      <c r="G12" s="48"/>
      <c r="H12" s="48"/>
      <c r="I12" s="49"/>
      <c r="K12" s="47"/>
      <c r="L12" s="48"/>
      <c r="M12" s="48"/>
      <c r="N12" s="48"/>
      <c r="O12" s="48"/>
      <c r="P12" s="48"/>
      <c r="Q12" s="48"/>
      <c r="R12" s="49"/>
      <c r="T12" s="47"/>
      <c r="U12" s="48"/>
      <c r="V12" s="48"/>
      <c r="W12" s="48"/>
      <c r="X12" s="49"/>
    </row>
    <row r="13" spans="1:24" s="7" customFormat="1" ht="4.5" customHeight="1" x14ac:dyDescent="0.25"/>
    <row r="14" spans="1:24" s="7" customFormat="1" x14ac:dyDescent="0.25">
      <c r="B14" s="7" t="s">
        <v>79</v>
      </c>
      <c r="H14" s="7" t="s">
        <v>80</v>
      </c>
      <c r="O14" s="11" t="s">
        <v>16</v>
      </c>
    </row>
    <row r="15" spans="1:24" s="7" customFormat="1" x14ac:dyDescent="0.25">
      <c r="B15" s="47"/>
      <c r="C15" s="48"/>
      <c r="D15" s="48"/>
      <c r="E15" s="48"/>
      <c r="F15" s="49"/>
      <c r="H15" s="47"/>
      <c r="I15" s="48"/>
      <c r="J15" s="48"/>
      <c r="K15" s="48"/>
      <c r="L15" s="48"/>
      <c r="M15" s="49"/>
      <c r="O15" s="54"/>
      <c r="P15" s="48"/>
      <c r="Q15" s="48"/>
      <c r="R15" s="48"/>
      <c r="S15" s="48"/>
      <c r="T15" s="48"/>
      <c r="U15" s="48"/>
      <c r="V15" s="48"/>
      <c r="W15" s="48"/>
      <c r="X15" s="49"/>
    </row>
    <row r="16" spans="1:24" s="7" customFormat="1" ht="6.75" customHeight="1" x14ac:dyDescent="0.25"/>
    <row r="17" spans="1:24" s="7" customFormat="1" ht="15.75" x14ac:dyDescent="0.25">
      <c r="A17" s="6"/>
      <c r="B17" s="6" t="s">
        <v>85</v>
      </c>
    </row>
    <row r="18" spans="1:24" s="7" customFormat="1" x14ac:dyDescent="0.25">
      <c r="B18" s="7" t="s">
        <v>0</v>
      </c>
      <c r="K18" s="7" t="s">
        <v>17</v>
      </c>
    </row>
    <row r="19" spans="1:24" s="7" customFormat="1" x14ac:dyDescent="0.25">
      <c r="B19" s="67" t="s">
        <v>1</v>
      </c>
      <c r="C19" s="67"/>
      <c r="D19" s="67"/>
      <c r="E19" s="67"/>
      <c r="F19" s="67"/>
      <c r="G19" s="67"/>
      <c r="H19" s="39"/>
      <c r="I19" s="39"/>
      <c r="K19" s="40" t="s">
        <v>97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24" s="7" customFormat="1" ht="6.75" customHeight="1" x14ac:dyDescent="0.25"/>
    <row r="21" spans="1:24" s="5" customFormat="1" ht="15.75" x14ac:dyDescent="0.25">
      <c r="A21" s="4"/>
      <c r="B21" s="4" t="s">
        <v>128</v>
      </c>
    </row>
    <row r="22" spans="1:24" s="7" customFormat="1" ht="9" customHeight="1" thickBot="1" x14ac:dyDescent="0.3"/>
    <row r="23" spans="1:24" s="7" customFormat="1" ht="18.75" customHeight="1" x14ac:dyDescent="0.25">
      <c r="A23" s="46" t="s">
        <v>123</v>
      </c>
      <c r="B23" s="46"/>
      <c r="C23" s="66" t="s">
        <v>122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45" t="s">
        <v>121</v>
      </c>
      <c r="P23" s="46" t="s">
        <v>137</v>
      </c>
      <c r="Q23" s="46"/>
      <c r="R23" s="73" t="s">
        <v>124</v>
      </c>
      <c r="S23" s="73"/>
      <c r="T23" s="46" t="s">
        <v>119</v>
      </c>
      <c r="U23" s="46"/>
      <c r="V23" s="46"/>
      <c r="W23" s="46" t="s">
        <v>120</v>
      </c>
      <c r="X23" s="46"/>
    </row>
    <row r="24" spans="1:24" s="7" customFormat="1" ht="10.5" customHeight="1" x14ac:dyDescent="0.25">
      <c r="A24" s="46"/>
      <c r="B24" s="4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46"/>
      <c r="P24" s="46"/>
      <c r="Q24" s="46"/>
      <c r="R24" s="73"/>
      <c r="S24" s="73"/>
      <c r="T24" s="46"/>
      <c r="U24" s="46"/>
      <c r="V24" s="46"/>
      <c r="W24" s="46"/>
      <c r="X24" s="46"/>
    </row>
    <row r="25" spans="1:24" s="7" customFormat="1" ht="15" customHeight="1" x14ac:dyDescent="0.25">
      <c r="B25" s="28" t="s">
        <v>4</v>
      </c>
      <c r="C25" s="44" t="s">
        <v>118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9">
        <v>99</v>
      </c>
      <c r="P25" s="74"/>
      <c r="Q25" s="75"/>
      <c r="R25" s="55">
        <f>O25*2.4</f>
        <v>237.6</v>
      </c>
      <c r="S25" s="56"/>
      <c r="T25" s="71"/>
      <c r="U25" s="72"/>
      <c r="V25" s="35"/>
      <c r="W25" s="55">
        <v>10</v>
      </c>
      <c r="X25" s="56"/>
    </row>
    <row r="26" spans="1:24" s="7" customFormat="1" ht="15" customHeight="1" x14ac:dyDescent="0.25">
      <c r="B26" s="28" t="s">
        <v>4</v>
      </c>
      <c r="C26" s="44" t="s">
        <v>117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9">
        <v>198</v>
      </c>
      <c r="P26" s="57"/>
      <c r="Q26" s="57"/>
      <c r="R26" s="55">
        <f t="shared" ref="R26:R30" si="0">O26*2.4</f>
        <v>475.2</v>
      </c>
      <c r="S26" s="56"/>
      <c r="T26" s="59"/>
      <c r="U26" s="59"/>
      <c r="V26" s="35"/>
      <c r="W26" s="61">
        <v>10</v>
      </c>
      <c r="X26" s="61"/>
    </row>
    <row r="27" spans="1:24" s="7" customFormat="1" ht="15" customHeight="1" x14ac:dyDescent="0.25">
      <c r="B27" s="28" t="s">
        <v>4</v>
      </c>
      <c r="C27" s="44" t="s">
        <v>116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9">
        <v>264</v>
      </c>
      <c r="P27" s="57"/>
      <c r="Q27" s="57"/>
      <c r="R27" s="55">
        <f t="shared" si="0"/>
        <v>633.6</v>
      </c>
      <c r="S27" s="56"/>
      <c r="T27" s="59"/>
      <c r="U27" s="59"/>
      <c r="V27" s="35"/>
      <c r="W27" s="61">
        <v>10</v>
      </c>
      <c r="X27" s="61"/>
    </row>
    <row r="28" spans="1:24" s="7" customFormat="1" ht="15" customHeight="1" x14ac:dyDescent="0.25">
      <c r="B28" s="28" t="s">
        <v>4</v>
      </c>
      <c r="C28" s="44" t="s">
        <v>115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9">
        <v>198</v>
      </c>
      <c r="P28" s="57"/>
      <c r="Q28" s="57"/>
      <c r="R28" s="55">
        <f t="shared" si="0"/>
        <v>475.2</v>
      </c>
      <c r="S28" s="56"/>
      <c r="T28" s="59"/>
      <c r="U28" s="59"/>
      <c r="V28" s="35"/>
      <c r="W28" s="61">
        <v>10</v>
      </c>
      <c r="X28" s="61"/>
    </row>
    <row r="29" spans="1:24" s="7" customFormat="1" ht="15" customHeight="1" x14ac:dyDescent="0.25">
      <c r="B29" s="28" t="s">
        <v>4</v>
      </c>
      <c r="C29" s="44" t="s">
        <v>114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9">
        <v>99</v>
      </c>
      <c r="P29" s="57"/>
      <c r="Q29" s="57"/>
      <c r="R29" s="55">
        <f t="shared" si="0"/>
        <v>237.6</v>
      </c>
      <c r="S29" s="56"/>
      <c r="T29" s="59"/>
      <c r="U29" s="59"/>
      <c r="V29" s="35"/>
      <c r="W29" s="61">
        <v>10</v>
      </c>
      <c r="X29" s="61"/>
    </row>
    <row r="30" spans="1:24" s="7" customFormat="1" ht="15" customHeight="1" x14ac:dyDescent="0.25">
      <c r="B30" s="28" t="s">
        <v>4</v>
      </c>
      <c r="C30" s="44" t="s">
        <v>113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9">
        <v>132</v>
      </c>
      <c r="P30" s="57"/>
      <c r="Q30" s="57"/>
      <c r="R30" s="55">
        <f t="shared" si="0"/>
        <v>316.8</v>
      </c>
      <c r="S30" s="56"/>
      <c r="T30" s="59"/>
      <c r="U30" s="59"/>
      <c r="V30" s="35"/>
      <c r="W30" s="61">
        <v>10</v>
      </c>
      <c r="X30" s="61"/>
    </row>
    <row r="31" spans="1:24" s="7" customFormat="1" ht="15" customHeight="1" x14ac:dyDescent="0.25">
      <c r="B31" s="28" t="s">
        <v>5</v>
      </c>
      <c r="C31" s="44" t="s">
        <v>112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9">
        <v>210</v>
      </c>
      <c r="P31" s="57"/>
      <c r="Q31" s="57"/>
      <c r="R31" s="55">
        <f t="shared" ref="R31:R35" si="1">O31*2.4</f>
        <v>504</v>
      </c>
      <c r="S31" s="56"/>
      <c r="T31" s="59"/>
      <c r="U31" s="59"/>
      <c r="V31" s="35"/>
      <c r="W31" s="61">
        <v>10</v>
      </c>
      <c r="X31" s="61"/>
    </row>
    <row r="32" spans="1:24" s="7" customFormat="1" ht="15" customHeight="1" x14ac:dyDescent="0.25">
      <c r="B32" s="28" t="s">
        <v>5</v>
      </c>
      <c r="C32" s="44" t="s">
        <v>111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9">
        <v>147</v>
      </c>
      <c r="P32" s="57"/>
      <c r="Q32" s="57"/>
      <c r="R32" s="55">
        <f t="shared" si="1"/>
        <v>352.8</v>
      </c>
      <c r="S32" s="56"/>
      <c r="T32" s="59"/>
      <c r="U32" s="59"/>
      <c r="V32" s="35"/>
      <c r="W32" s="61">
        <v>10</v>
      </c>
      <c r="X32" s="61"/>
    </row>
    <row r="33" spans="2:24" s="7" customFormat="1" ht="15" customHeight="1" x14ac:dyDescent="0.25">
      <c r="B33" s="28" t="s">
        <v>5</v>
      </c>
      <c r="C33" s="44" t="s">
        <v>110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9">
        <v>168</v>
      </c>
      <c r="P33" s="57"/>
      <c r="Q33" s="57"/>
      <c r="R33" s="55">
        <f t="shared" si="1"/>
        <v>403.2</v>
      </c>
      <c r="S33" s="56"/>
      <c r="T33" s="59"/>
      <c r="U33" s="59"/>
      <c r="V33" s="35"/>
      <c r="W33" s="61">
        <v>10</v>
      </c>
      <c r="X33" s="61"/>
    </row>
    <row r="34" spans="2:24" s="7" customFormat="1" ht="15" customHeight="1" x14ac:dyDescent="0.25">
      <c r="B34" s="28" t="s">
        <v>5</v>
      </c>
      <c r="C34" s="44" t="s">
        <v>109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9">
        <v>63</v>
      </c>
      <c r="P34" s="57"/>
      <c r="Q34" s="57"/>
      <c r="R34" s="55">
        <f t="shared" si="1"/>
        <v>151.19999999999999</v>
      </c>
      <c r="S34" s="56"/>
      <c r="T34" s="59"/>
      <c r="U34" s="59"/>
      <c r="V34" s="35"/>
      <c r="W34" s="61">
        <v>10</v>
      </c>
      <c r="X34" s="61"/>
    </row>
    <row r="35" spans="2:24" s="7" customFormat="1" ht="15" customHeight="1" x14ac:dyDescent="0.25">
      <c r="B35" s="28" t="s">
        <v>5</v>
      </c>
      <c r="C35" s="44" t="s">
        <v>108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9">
        <v>42</v>
      </c>
      <c r="P35" s="57"/>
      <c r="Q35" s="57"/>
      <c r="R35" s="55">
        <f t="shared" si="1"/>
        <v>100.8</v>
      </c>
      <c r="S35" s="56"/>
      <c r="T35" s="59"/>
      <c r="U35" s="59"/>
      <c r="V35" s="35"/>
      <c r="W35" s="61">
        <v>10</v>
      </c>
      <c r="X35" s="61"/>
    </row>
    <row r="36" spans="2:24" s="7" customFormat="1" ht="15" customHeight="1" x14ac:dyDescent="0.25">
      <c r="B36" s="28" t="s">
        <v>5</v>
      </c>
      <c r="C36" s="44" t="s">
        <v>107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9">
        <v>380</v>
      </c>
      <c r="P36" s="60"/>
      <c r="Q36" s="60"/>
      <c r="R36" s="55">
        <f>O36*1.2</f>
        <v>456</v>
      </c>
      <c r="S36" s="56"/>
      <c r="T36" s="59"/>
      <c r="U36" s="59"/>
      <c r="V36" s="35"/>
      <c r="W36" s="65">
        <v>50</v>
      </c>
      <c r="X36" s="65"/>
    </row>
    <row r="37" spans="2:24" s="7" customFormat="1" ht="6.75" customHeight="1" x14ac:dyDescent="0.25"/>
    <row r="38" spans="2:24" s="7" customFormat="1" ht="15.75" x14ac:dyDescent="0.25">
      <c r="G38" s="30" t="s">
        <v>129</v>
      </c>
      <c r="H38" s="31"/>
      <c r="I38" s="31"/>
      <c r="J38" s="31"/>
      <c r="K38" s="31"/>
      <c r="L38" s="31"/>
      <c r="M38" s="31"/>
      <c r="N38" s="31"/>
      <c r="O38" s="33">
        <f ca="1">SUMIF(P25:Q36,"si",O25:O36)</f>
        <v>0</v>
      </c>
      <c r="P38" s="31" t="s">
        <v>127</v>
      </c>
      <c r="Q38" s="31"/>
      <c r="R38" s="58">
        <f>SUMIF(P25:Q36,"si",R25:S36)-SUMIF(T25:U36,"si",R25:S36)+SUMIF(T25:U36,"si",W25:X36)</f>
        <v>0</v>
      </c>
      <c r="S38" s="58"/>
      <c r="T38" s="58"/>
      <c r="U38" s="58"/>
      <c r="V38" s="32"/>
    </row>
    <row r="39" spans="2:24" s="7" customFormat="1" ht="6" customHeight="1" x14ac:dyDescent="0.25">
      <c r="C39" s="12"/>
      <c r="G39" s="38"/>
      <c r="H39" s="38"/>
      <c r="I39" s="38"/>
      <c r="J39" s="38"/>
    </row>
    <row r="40" spans="2:24" s="5" customFormat="1" x14ac:dyDescent="0.25">
      <c r="B40" s="25" t="s">
        <v>102</v>
      </c>
    </row>
    <row r="41" spans="2:24" s="7" customFormat="1" ht="18.75" customHeight="1" x14ac:dyDescent="0.25">
      <c r="B41" s="43" t="s">
        <v>136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s="7" customFormat="1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s="7" customFormat="1" ht="17.2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s="7" customFormat="1" ht="17.25" customHeight="1" x14ac:dyDescent="0.25">
      <c r="B44" s="36" t="s">
        <v>131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2:24" s="7" customFormat="1" ht="17.25" customHeight="1" x14ac:dyDescent="0.25">
      <c r="B45" s="12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2:24" s="7" customFormat="1" ht="17.25" customHeight="1" x14ac:dyDescent="0.25">
      <c r="B46" s="12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V46" s="79" t="str">
        <f ca="1">IF(AND(DATOS!A35=TRUE,AND($O$38&lt;&gt;990,O38&lt;&gt;630)),DATOS!B35-H49,"")</f>
        <v/>
      </c>
      <c r="W46" s="80"/>
      <c r="X46" s="81"/>
    </row>
    <row r="47" spans="2:24" s="7" customFormat="1" ht="17.25" customHeight="1" x14ac:dyDescent="0.25">
      <c r="B47" s="1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83" t="s">
        <v>133</v>
      </c>
      <c r="O47" s="83"/>
      <c r="P47" s="83"/>
      <c r="Q47" s="83"/>
      <c r="R47" s="83"/>
      <c r="S47" s="83"/>
      <c r="T47" s="83"/>
      <c r="U47" s="83"/>
      <c r="V47" s="79" t="str">
        <f>IF(DATOS!A35=TRUE,IF(OR($O$38=990,O38=630),DATOS!B35-(DATOS!B35*8%)-H49,""),"")</f>
        <v/>
      </c>
      <c r="W47" s="80"/>
      <c r="X47" s="81"/>
    </row>
    <row r="48" spans="2:24" s="7" customFormat="1" ht="17.25" customHeight="1" thickBot="1" x14ac:dyDescent="0.3">
      <c r="B48" s="12"/>
      <c r="C48" s="27"/>
      <c r="D48" s="27"/>
      <c r="E48" s="27"/>
      <c r="F48" s="27"/>
      <c r="G48" s="27"/>
      <c r="H48" s="27"/>
      <c r="I48" s="27"/>
      <c r="J48" s="27"/>
      <c r="K48" s="27"/>
      <c r="L48" s="27"/>
      <c r="V48" s="68" t="str">
        <f ca="1">IF(AND(DATOS!A36=TRUE,AND($O$38&lt;&gt;990,O38&lt;&gt;630)),DATOS!B36,"")</f>
        <v/>
      </c>
      <c r="W48" s="69"/>
      <c r="X48" s="70"/>
    </row>
    <row r="49" spans="1:37" s="7" customFormat="1" ht="17.25" customHeight="1" thickBot="1" x14ac:dyDescent="0.3">
      <c r="B49" s="12"/>
      <c r="C49" s="43" t="s">
        <v>130</v>
      </c>
      <c r="D49" s="43"/>
      <c r="E49" s="43"/>
      <c r="F49" s="43"/>
      <c r="G49" s="43"/>
      <c r="H49" s="62">
        <f>SUMIF(DATOS!A31:A32,"verdadero",DATOS!B31:B32)</f>
        <v>0</v>
      </c>
      <c r="I49" s="63"/>
      <c r="J49" s="63"/>
      <c r="K49" s="64"/>
      <c r="L49" s="27"/>
      <c r="M49" s="27"/>
      <c r="N49" s="83" t="s">
        <v>134</v>
      </c>
      <c r="O49" s="83"/>
      <c r="P49" s="83"/>
      <c r="Q49" s="83"/>
      <c r="R49" s="83"/>
      <c r="S49" s="83"/>
      <c r="T49" s="83"/>
      <c r="U49" s="83"/>
      <c r="V49" s="79" t="str">
        <f>IF(DATOS!A36=TRUE,IF(OR($O$38=990,O38=630),(R38-(R38*4%)-H49)/3,""),"")</f>
        <v/>
      </c>
      <c r="W49" s="80"/>
      <c r="X49" s="81"/>
    </row>
    <row r="50" spans="1:37" s="7" customFormat="1" ht="17.25" customHeight="1" x14ac:dyDescent="0.25">
      <c r="B50" s="12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82" t="s">
        <v>132</v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</row>
    <row r="51" spans="1:37" s="7" customFormat="1" x14ac:dyDescent="0.25">
      <c r="V51" s="68" t="str">
        <f ca="1">IF(AND(DATOS!A37=TRUE,AND($O$38&lt;&gt;990,O38&lt;&gt;630),R38&gt;=1000),DATOS!B37,"")</f>
        <v/>
      </c>
      <c r="W51" s="69"/>
      <c r="X51" s="70"/>
    </row>
    <row r="52" spans="1:37" s="7" customFormat="1" x14ac:dyDescent="0.25">
      <c r="N52" s="7" t="s">
        <v>135</v>
      </c>
      <c r="V52" s="76" t="str">
        <f>IF(DATOS!A37=TRUE,IF(OR($O$38=990,O38=630),(R38-(R38*3%)-PAGO!H49)/9,""),"")</f>
        <v/>
      </c>
      <c r="W52" s="77"/>
      <c r="X52" s="78"/>
    </row>
    <row r="53" spans="1:37" s="7" customFormat="1" x14ac:dyDescent="0.25">
      <c r="V53" s="8"/>
      <c r="W53" s="8"/>
      <c r="X53" s="8"/>
    </row>
    <row r="54" spans="1:37" s="5" customFormat="1" ht="15.75" x14ac:dyDescent="0.25">
      <c r="A54" s="4"/>
      <c r="B54" s="4" t="s">
        <v>103</v>
      </c>
    </row>
    <row r="55" spans="1:37" s="7" customFormat="1" ht="5.25" customHeight="1" x14ac:dyDescent="0.25">
      <c r="A55" s="6"/>
      <c r="B55" s="6"/>
    </row>
    <row r="56" spans="1:37" s="7" customFormat="1" x14ac:dyDescent="0.25">
      <c r="B56" s="7" t="s">
        <v>86</v>
      </c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</row>
    <row r="57" spans="1:37" s="7" customFormat="1" ht="9.75" customHeight="1" x14ac:dyDescent="0.25"/>
    <row r="58" spans="1:37" s="7" customFormat="1" x14ac:dyDescent="0.25">
      <c r="B58" s="50" t="s">
        <v>7</v>
      </c>
      <c r="C58" s="51"/>
      <c r="D58" s="51"/>
      <c r="E58" s="52"/>
      <c r="F58" s="50" t="s">
        <v>8</v>
      </c>
      <c r="G58" s="51"/>
      <c r="H58" s="51"/>
      <c r="I58" s="52"/>
      <c r="J58" s="50" t="s">
        <v>9</v>
      </c>
      <c r="K58" s="51"/>
      <c r="L58" s="51"/>
      <c r="M58" s="52"/>
      <c r="N58" s="50" t="s">
        <v>10</v>
      </c>
      <c r="O58" s="52"/>
      <c r="P58" s="50" t="s">
        <v>11</v>
      </c>
      <c r="Q58" s="51"/>
      <c r="R58" s="51"/>
      <c r="S58" s="51"/>
      <c r="T58" s="51"/>
      <c r="U58" s="51"/>
      <c r="V58" s="51"/>
      <c r="W58" s="51"/>
      <c r="X58" s="51"/>
      <c r="Y58" s="52"/>
    </row>
    <row r="59" spans="1:37" s="7" customFormat="1" ht="15.75" customHeight="1" x14ac:dyDescent="0.25">
      <c r="A59" s="8"/>
      <c r="B59" s="10" t="s">
        <v>12</v>
      </c>
      <c r="C59" s="10" t="s">
        <v>13</v>
      </c>
      <c r="D59" s="23" t="str">
        <f>IF(ISBLANK($V$59),"",MID($C$65,1,1))</f>
        <v/>
      </c>
      <c r="E59" s="23" t="str">
        <f>IF(ISBLANK($V$59),"",MID($C$65,2,1))</f>
        <v/>
      </c>
      <c r="F59" s="14"/>
      <c r="G59" s="14"/>
      <c r="H59" s="14"/>
      <c r="I59" s="14"/>
      <c r="J59" s="14"/>
      <c r="K59" s="14"/>
      <c r="L59" s="14"/>
      <c r="M59" s="14"/>
      <c r="N59" s="10" t="str">
        <f>IF($N$62=10,LEFT($N$62,1),IF($N$62=11,0,$N$62))</f>
        <v/>
      </c>
      <c r="O59" s="10" t="str">
        <f>IF($O$62=10,LEFT($O$62,1),IF($O$62=11,0,$O$62))</f>
        <v/>
      </c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37" s="7" customFormat="1" ht="15" hidden="1" customHeight="1" x14ac:dyDescent="0.25">
      <c r="N60" s="7">
        <f>SUM(F59*4,G59*8,H59*5,I59*10)</f>
        <v>0</v>
      </c>
      <c r="O60" s="7">
        <f>SUM(P59*1,Q59*2,R59*4,S59*8,T59*5,U59*10,V59*9,W59*7,X59*3,Y59*6)</f>
        <v>0</v>
      </c>
    </row>
    <row r="61" spans="1:37" s="7" customFormat="1" ht="15" hidden="1" customHeight="1" x14ac:dyDescent="0.25">
      <c r="N61" s="7">
        <f>SUM(J59*9,K59*7,L59*3,M59*6)</f>
        <v>0</v>
      </c>
    </row>
    <row r="62" spans="1:37" s="7" customFormat="1" ht="15" hidden="1" customHeight="1" x14ac:dyDescent="0.25">
      <c r="E62" s="7" t="str">
        <f>CONCATENATE(B59,C59,D59,E59,E63)</f>
        <v>ES</v>
      </c>
      <c r="N62" s="13" t="str">
        <f>IF(ISBLANK($H$59),"",11-MOD(SUM($N$60,$N$61),11))</f>
        <v/>
      </c>
      <c r="O62" s="7" t="str">
        <f>IF(ISBLANK($U$59),"",11-MOD($O$60,11))</f>
        <v/>
      </c>
    </row>
    <row r="63" spans="1:37" s="7" customFormat="1" ht="15" hidden="1" customHeight="1" x14ac:dyDescent="0.25">
      <c r="E63" s="15" t="str">
        <f>CONCATENATE(F59,G59,H59,I59,J59,K59,L59,M59,N59,O59,P59,Q59,R59,S59,T59,U59,V59,W59,X59,Y59)</f>
        <v/>
      </c>
    </row>
    <row r="64" spans="1:37" s="7" customFormat="1" ht="15" hidden="1" customHeight="1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24" s="7" customFormat="1" ht="15" hidden="1" customHeight="1" x14ac:dyDescent="0.25">
      <c r="C65" s="18" t="e">
        <f>RIGHT(0&amp;98-MOD(MOD(MOD(MOD(MID(E63,1,8),97)&amp;MID(E63,9,8),97)&amp;MID(E63&amp;142800,17,8),97)&amp;MID(E63&amp;142800,25,2),97),2)</f>
        <v>#VALUE!</v>
      </c>
      <c r="E65" s="7" t="e">
        <f>MOD(MOD(MOD(MOD(MID(E63,1,8),97)&amp;MID(E63,9,8),97)&amp;MID(E63&amp;142800,17,8),97)&amp;MID(E63&amp;142821,25,2),97)</f>
        <v>#VALUE!</v>
      </c>
    </row>
    <row r="66" spans="1:24" s="7" customFormat="1" ht="15" customHeight="1" x14ac:dyDescent="0.25">
      <c r="C66" s="18"/>
    </row>
    <row r="67" spans="1:24" s="7" customFormat="1" ht="15" customHeight="1" x14ac:dyDescent="0.25">
      <c r="C67" s="18"/>
    </row>
    <row r="68" spans="1:24" s="7" customFormat="1" ht="15" customHeight="1" x14ac:dyDescent="0.25">
      <c r="C68" s="18"/>
    </row>
    <row r="69" spans="1:24" s="7" customFormat="1" ht="15" customHeight="1" x14ac:dyDescent="0.25">
      <c r="C69" s="18"/>
    </row>
    <row r="70" spans="1:24" s="7" customFormat="1" ht="15" customHeight="1" x14ac:dyDescent="0.25">
      <c r="C70" s="18"/>
    </row>
    <row r="71" spans="1:24" s="7" customFormat="1" x14ac:dyDescent="0.25">
      <c r="P71" s="7" t="s">
        <v>87</v>
      </c>
      <c r="Q71" s="19"/>
      <c r="R71" s="19"/>
      <c r="S71" s="53"/>
      <c r="T71" s="53"/>
      <c r="U71" s="53"/>
      <c r="V71" s="53"/>
      <c r="W71" s="53"/>
      <c r="X71" s="53"/>
    </row>
    <row r="72" spans="1:24" s="7" customFormat="1" x14ac:dyDescent="0.25">
      <c r="A72" s="20"/>
      <c r="B72" s="20"/>
      <c r="R72" s="7" t="s">
        <v>88</v>
      </c>
    </row>
    <row r="73" spans="1:24" s="7" customFormat="1" x14ac:dyDescent="0.25">
      <c r="A73" s="21"/>
      <c r="B73" s="21"/>
    </row>
    <row r="74" spans="1:24" s="7" customFormat="1" x14ac:dyDescent="0.25">
      <c r="A74" s="20"/>
      <c r="B74" s="20"/>
    </row>
    <row r="75" spans="1:24" s="7" customFormat="1" x14ac:dyDescent="0.25">
      <c r="O75" s="37"/>
    </row>
    <row r="76" spans="1:24" s="7" customFormat="1" x14ac:dyDescent="0.25"/>
    <row r="77" spans="1:24" s="7" customFormat="1" x14ac:dyDescent="0.25"/>
    <row r="78" spans="1:24" s="7" customFormat="1" x14ac:dyDescent="0.25"/>
    <row r="79" spans="1:24" hidden="1" x14ac:dyDescent="0.25"/>
    <row r="80" spans="1:2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</sheetData>
  <sheetProtection algorithmName="SHA-512" hashValue="YtG6P9jUtcicq/Oiht7CJEaYgRbE/ls9H3d968zErFQCE4P31STqenHrTSRO0ppmcGb7fOjp7upvDp705SEWeQ==" saltValue="bqXB1sEZSTn0RoYOab3VDg==" spinCount="100000" sheet="1" selectLockedCells="1"/>
  <dataConsolidate/>
  <mergeCells count="99">
    <mergeCell ref="V52:X52"/>
    <mergeCell ref="V47:X47"/>
    <mergeCell ref="V48:X48"/>
    <mergeCell ref="W29:X29"/>
    <mergeCell ref="W30:X30"/>
    <mergeCell ref="M50:X50"/>
    <mergeCell ref="N47:U47"/>
    <mergeCell ref="V46:X46"/>
    <mergeCell ref="N49:U49"/>
    <mergeCell ref="V49:X49"/>
    <mergeCell ref="W34:X34"/>
    <mergeCell ref="W35:X35"/>
    <mergeCell ref="P30:Q30"/>
    <mergeCell ref="T34:U34"/>
    <mergeCell ref="T35:U35"/>
    <mergeCell ref="T36:U36"/>
    <mergeCell ref="P28:Q28"/>
    <mergeCell ref="T28:U28"/>
    <mergeCell ref="C23:N24"/>
    <mergeCell ref="B19:G19"/>
    <mergeCell ref="V51:X51"/>
    <mergeCell ref="W23:X24"/>
    <mergeCell ref="A23:B24"/>
    <mergeCell ref="T23:V24"/>
    <mergeCell ref="T25:U25"/>
    <mergeCell ref="T26:U26"/>
    <mergeCell ref="T27:U27"/>
    <mergeCell ref="R23:S24"/>
    <mergeCell ref="P25:Q25"/>
    <mergeCell ref="P26:Q26"/>
    <mergeCell ref="P27:Q27"/>
    <mergeCell ref="T33:U33"/>
    <mergeCell ref="W25:X25"/>
    <mergeCell ref="W26:X26"/>
    <mergeCell ref="W27:X27"/>
    <mergeCell ref="W28:X28"/>
    <mergeCell ref="C49:G49"/>
    <mergeCell ref="H49:K49"/>
    <mergeCell ref="W36:X36"/>
    <mergeCell ref="T31:U31"/>
    <mergeCell ref="T32:U32"/>
    <mergeCell ref="W31:X31"/>
    <mergeCell ref="W32:X32"/>
    <mergeCell ref="W33:X33"/>
    <mergeCell ref="P35:Q35"/>
    <mergeCell ref="P33:Q33"/>
    <mergeCell ref="P34:Q34"/>
    <mergeCell ref="P31:Q31"/>
    <mergeCell ref="P32:Q32"/>
    <mergeCell ref="C35:N35"/>
    <mergeCell ref="C36:N36"/>
    <mergeCell ref="R38:U38"/>
    <mergeCell ref="T29:U29"/>
    <mergeCell ref="T30:U30"/>
    <mergeCell ref="P36:Q36"/>
    <mergeCell ref="R30:S30"/>
    <mergeCell ref="R31:S31"/>
    <mergeCell ref="R32:S32"/>
    <mergeCell ref="R33:S33"/>
    <mergeCell ref="R34:S34"/>
    <mergeCell ref="R35:S35"/>
    <mergeCell ref="R36:S36"/>
    <mergeCell ref="P29:Q29"/>
    <mergeCell ref="R25:S25"/>
    <mergeCell ref="R26:S26"/>
    <mergeCell ref="R27:S27"/>
    <mergeCell ref="R28:S28"/>
    <mergeCell ref="R29:S29"/>
    <mergeCell ref="B15:F15"/>
    <mergeCell ref="H15:M15"/>
    <mergeCell ref="O15:X15"/>
    <mergeCell ref="F9:G9"/>
    <mergeCell ref="B12:I12"/>
    <mergeCell ref="K12:R12"/>
    <mergeCell ref="T12:X12"/>
    <mergeCell ref="N9:T9"/>
    <mergeCell ref="G56:X56"/>
    <mergeCell ref="P58:Y58"/>
    <mergeCell ref="S71:X71"/>
    <mergeCell ref="B58:E58"/>
    <mergeCell ref="F58:I58"/>
    <mergeCell ref="J58:M58"/>
    <mergeCell ref="N58:O58"/>
    <mergeCell ref="G39:J39"/>
    <mergeCell ref="H19:I19"/>
    <mergeCell ref="K19:X19"/>
    <mergeCell ref="B41:X43"/>
    <mergeCell ref="C25:N25"/>
    <mergeCell ref="C26:N26"/>
    <mergeCell ref="C27:N27"/>
    <mergeCell ref="C28:N28"/>
    <mergeCell ref="O23:O24"/>
    <mergeCell ref="P23:Q24"/>
    <mergeCell ref="C33:N33"/>
    <mergeCell ref="C34:N34"/>
    <mergeCell ref="C29:N29"/>
    <mergeCell ref="C30:N30"/>
    <mergeCell ref="C31:N31"/>
    <mergeCell ref="C32:N32"/>
  </mergeCells>
  <dataValidations count="1">
    <dataValidation type="whole" allowBlank="1" showInputMessage="1" showErrorMessage="1" error="Solo puede introducir un número entre 0 y 9" sqref="P59:Y59 F59:M59" xr:uid="{00000000-0002-0000-0000-000000000000}">
      <formula1>0</formula1>
      <formula2>9</formula2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1" orientation="portrait" r:id="rId1"/>
  <headerFooter>
    <oddFooter>&amp;C&amp;8C/ Gabilondo, 23 –47007 Valladolid  CIF B-47013081 Tfno.:  983 471600/471026 FAX: 983 235866 – www.gregoriofer.com e-mail: centro@gregoriofer.com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IMPRIMIR">
                <anchor moveWithCells="1" sizeWithCells="1">
                  <from>
                    <xdr:col>0</xdr:col>
                    <xdr:colOff>76200</xdr:colOff>
                    <xdr:row>71</xdr:row>
                    <xdr:rowOff>9525</xdr:rowOff>
                  </from>
                  <to>
                    <xdr:col>7</xdr:col>
                    <xdr:colOff>85725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Group Box 13">
              <controlPr defaultSize="0" autoFill="0" autoPict="0">
                <anchor moveWithCells="1">
                  <from>
                    <xdr:col>0</xdr:col>
                    <xdr:colOff>228600</xdr:colOff>
                    <xdr:row>44</xdr:row>
                    <xdr:rowOff>57150</xdr:rowOff>
                  </from>
                  <to>
                    <xdr:col>11</xdr:col>
                    <xdr:colOff>28575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123825</xdr:rowOff>
                  </from>
                  <to>
                    <xdr:col>9</xdr:col>
                    <xdr:colOff>114300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 altText=" Seguro Escolar Obligatorio Alumno/a menor de 28 años (1,12€)">
                <anchor moveWithCells="1">
                  <from>
                    <xdr:col>1</xdr:col>
                    <xdr:colOff>76200</xdr:colOff>
                    <xdr:row>44</xdr:row>
                    <xdr:rowOff>171450</xdr:rowOff>
                  </from>
                  <to>
                    <xdr:col>8</xdr:col>
                    <xdr:colOff>57150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Group Box 17">
              <controlPr defaultSize="0" autoFill="0" autoPict="0">
                <anchor moveWithCells="1">
                  <from>
                    <xdr:col>11</xdr:col>
                    <xdr:colOff>200025</xdr:colOff>
                    <xdr:row>44</xdr:row>
                    <xdr:rowOff>85725</xdr:rowOff>
                  </from>
                  <to>
                    <xdr:col>24</xdr:col>
                    <xdr:colOff>66675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 altText="Pago único importe total _x000a_(8% dto para matricula curso completo)">
                <anchor moveWithCells="1">
                  <from>
                    <xdr:col>12</xdr:col>
                    <xdr:colOff>57150</xdr:colOff>
                    <xdr:row>44</xdr:row>
                    <xdr:rowOff>200025</xdr:rowOff>
                  </from>
                  <to>
                    <xdr:col>16</xdr:col>
                    <xdr:colOff>304800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12</xdr:col>
                    <xdr:colOff>95250</xdr:colOff>
                    <xdr:row>49</xdr:row>
                    <xdr:rowOff>171450</xdr:rowOff>
                  </from>
                  <to>
                    <xdr:col>18</xdr:col>
                    <xdr:colOff>161925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12</xdr:col>
                    <xdr:colOff>76200</xdr:colOff>
                    <xdr:row>47</xdr:row>
                    <xdr:rowOff>0</xdr:rowOff>
                  </from>
                  <to>
                    <xdr:col>17</xdr:col>
                    <xdr:colOff>104775</xdr:colOff>
                    <xdr:row>48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DATOS!$A$10:$A$11</xm:f>
          </x14:formula1>
          <xm:sqref>F9:G9</xm:sqref>
        </x14:dataValidation>
        <x14:dataValidation type="list" allowBlank="1" showInputMessage="1" showErrorMessage="1" xr:uid="{00000000-0002-0000-0000-000002000000}">
          <x14:formula1>
            <xm:f>DATOS!$A$2:$A$3</xm:f>
          </x14:formula1>
          <xm:sqref>B19</xm:sqref>
        </x14:dataValidation>
        <x14:dataValidation type="list" allowBlank="1" showInputMessage="1" showErrorMessage="1" xr:uid="{00000000-0002-0000-0000-000003000000}">
          <x14:formula1>
            <xm:f>DATOS!$C$2:$C$12</xm:f>
          </x14:formula1>
          <xm:sqref>K19:X19</xm:sqref>
        </x14:dataValidation>
        <x14:dataValidation type="list" allowBlank="1" showInputMessage="1" showErrorMessage="1" xr:uid="{00000000-0002-0000-0000-000004000000}">
          <x14:formula1>
            <xm:f>DATOS!$A$15</xm:f>
          </x14:formula1>
          <xm:sqref>P25:Q36</xm:sqref>
        </x14:dataValidation>
        <x14:dataValidation type="list" allowBlank="1" showInputMessage="1" showErrorMessage="1" xr:uid="{00000000-0002-0000-0000-000005000000}">
          <x14:formula1>
            <xm:f>DATOS!$A$14:$A$15</xm:f>
          </x14:formula1>
          <xm:sqref>T25:U36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37"/>
  <sheetViews>
    <sheetView topLeftCell="A2" workbookViewId="0">
      <selection activeCell="B36" sqref="B36"/>
    </sheetView>
  </sheetViews>
  <sheetFormatPr baseColWidth="10" defaultRowHeight="15" x14ac:dyDescent="0.25"/>
  <cols>
    <col min="1" max="1" width="17" customWidth="1"/>
    <col min="5" max="5" width="14" customWidth="1"/>
    <col min="7" max="7" width="11.85546875" bestFit="1" customWidth="1"/>
  </cols>
  <sheetData>
    <row r="1" spans="1:15" x14ac:dyDescent="0.25">
      <c r="A1" t="s">
        <v>0</v>
      </c>
      <c r="B1" t="s">
        <v>3</v>
      </c>
      <c r="C1" t="s">
        <v>6</v>
      </c>
      <c r="F1" s="3" t="s">
        <v>18</v>
      </c>
      <c r="G1" s="3"/>
    </row>
    <row r="2" spans="1:15" x14ac:dyDescent="0.25">
      <c r="A2" t="s">
        <v>1</v>
      </c>
      <c r="B2" t="s">
        <v>4</v>
      </c>
      <c r="C2" t="s">
        <v>90</v>
      </c>
      <c r="F2" s="2" t="s">
        <v>19</v>
      </c>
      <c r="G2">
        <v>1</v>
      </c>
    </row>
    <row r="3" spans="1:15" x14ac:dyDescent="0.25">
      <c r="A3" t="s">
        <v>2</v>
      </c>
      <c r="B3" t="s">
        <v>5</v>
      </c>
      <c r="C3" t="s">
        <v>89</v>
      </c>
      <c r="F3" s="2" t="s">
        <v>81</v>
      </c>
      <c r="G3" t="b">
        <v>1</v>
      </c>
      <c r="H3">
        <v>1.1200000000000001</v>
      </c>
    </row>
    <row r="4" spans="1:15" x14ac:dyDescent="0.25">
      <c r="C4" t="s">
        <v>97</v>
      </c>
      <c r="G4" t="b">
        <v>0</v>
      </c>
      <c r="H4">
        <v>20</v>
      </c>
    </row>
    <row r="5" spans="1:15" x14ac:dyDescent="0.25">
      <c r="C5" t="s">
        <v>98</v>
      </c>
      <c r="F5" s="2" t="s">
        <v>100</v>
      </c>
    </row>
    <row r="6" spans="1:15" x14ac:dyDescent="0.25">
      <c r="C6" t="s">
        <v>91</v>
      </c>
      <c r="F6" s="24" t="s">
        <v>101</v>
      </c>
      <c r="G6" t="b">
        <v>1</v>
      </c>
      <c r="H6">
        <v>24.12</v>
      </c>
    </row>
    <row r="7" spans="1:15" x14ac:dyDescent="0.25">
      <c r="C7" t="s">
        <v>93</v>
      </c>
      <c r="F7" t="s">
        <v>99</v>
      </c>
      <c r="G7" t="b">
        <v>0</v>
      </c>
      <c r="H7">
        <v>23</v>
      </c>
    </row>
    <row r="8" spans="1:15" x14ac:dyDescent="0.25">
      <c r="C8" t="s">
        <v>96</v>
      </c>
      <c r="F8" t="s">
        <v>82</v>
      </c>
      <c r="G8" t="b">
        <v>1</v>
      </c>
      <c r="H8">
        <v>69</v>
      </c>
    </row>
    <row r="9" spans="1:15" x14ac:dyDescent="0.25">
      <c r="A9" t="s">
        <v>77</v>
      </c>
      <c r="C9" t="s">
        <v>92</v>
      </c>
      <c r="F9" t="s">
        <v>83</v>
      </c>
      <c r="G9" t="b">
        <v>1</v>
      </c>
      <c r="H9">
        <v>69</v>
      </c>
    </row>
    <row r="10" spans="1:15" x14ac:dyDescent="0.25">
      <c r="A10" t="s">
        <v>75</v>
      </c>
      <c r="C10" t="s">
        <v>95</v>
      </c>
      <c r="F10" t="s">
        <v>84</v>
      </c>
      <c r="G10" t="b">
        <v>0</v>
      </c>
      <c r="H10">
        <v>69</v>
      </c>
    </row>
    <row r="11" spans="1:15" x14ac:dyDescent="0.25">
      <c r="A11" t="s">
        <v>76</v>
      </c>
      <c r="C11" t="s">
        <v>94</v>
      </c>
    </row>
    <row r="12" spans="1:15" x14ac:dyDescent="0.25">
      <c r="C12" t="s">
        <v>106</v>
      </c>
    </row>
    <row r="15" spans="1:15" x14ac:dyDescent="0.25">
      <c r="A15" t="s">
        <v>125</v>
      </c>
    </row>
    <row r="16" spans="1:15" x14ac:dyDescent="0.25">
      <c r="A16" t="s">
        <v>126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29"/>
    </row>
    <row r="17" spans="1:15" x14ac:dyDescent="0.25"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29"/>
    </row>
    <row r="18" spans="1:15" x14ac:dyDescent="0.25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29"/>
    </row>
    <row r="19" spans="1:15" x14ac:dyDescent="0.25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29"/>
    </row>
    <row r="20" spans="1:15" x14ac:dyDescent="0.25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29"/>
    </row>
    <row r="21" spans="1:15" x14ac:dyDescent="0.25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/>
    </row>
    <row r="22" spans="1:15" x14ac:dyDescent="0.25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9"/>
    </row>
    <row r="23" spans="1:15" x14ac:dyDescent="0.25"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9"/>
    </row>
    <row r="24" spans="1:15" x14ac:dyDescent="0.25"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9"/>
    </row>
    <row r="25" spans="1:15" x14ac:dyDescent="0.2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9"/>
    </row>
    <row r="26" spans="1:15" x14ac:dyDescent="0.25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9"/>
    </row>
    <row r="27" spans="1:15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9"/>
    </row>
    <row r="31" spans="1:15" x14ac:dyDescent="0.25">
      <c r="A31" t="b">
        <v>0</v>
      </c>
      <c r="B31">
        <v>1.1200000000000001</v>
      </c>
    </row>
    <row r="32" spans="1:15" x14ac:dyDescent="0.25">
      <c r="A32" t="b">
        <v>1</v>
      </c>
      <c r="B32" s="34">
        <f>PAGO!R38*10%</f>
        <v>0</v>
      </c>
    </row>
    <row r="35" spans="1:2" x14ac:dyDescent="0.25">
      <c r="A35" t="b">
        <v>0</v>
      </c>
      <c r="B35" s="34">
        <f>PAGO!R38</f>
        <v>0</v>
      </c>
    </row>
    <row r="36" spans="1:2" x14ac:dyDescent="0.25">
      <c r="A36" t="b">
        <v>0</v>
      </c>
      <c r="B36" s="34">
        <f>(PAGO!R38-PAGO!H49)/3</f>
        <v>0</v>
      </c>
    </row>
    <row r="37" spans="1:2" x14ac:dyDescent="0.25">
      <c r="A37" t="b">
        <v>0</v>
      </c>
      <c r="B37" s="34">
        <f>(PAGO!R38-PAGO!H49)/9</f>
        <v>0</v>
      </c>
    </row>
  </sheetData>
  <mergeCells count="12">
    <mergeCell ref="C27:N27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25:N25"/>
    <mergeCell ref="C26:N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4"/>
  <sheetViews>
    <sheetView topLeftCell="A24" zoomScaleNormal="100" workbookViewId="0">
      <selection activeCell="G25" sqref="G25"/>
    </sheetView>
  </sheetViews>
  <sheetFormatPr baseColWidth="10" defaultRowHeight="15" x14ac:dyDescent="0.25"/>
  <cols>
    <col min="1" max="1" width="27" bestFit="1" customWidth="1"/>
  </cols>
  <sheetData>
    <row r="1" spans="1:1" ht="15.75" thickBot="1" x14ac:dyDescent="0.3">
      <c r="A1" s="1" t="s">
        <v>15</v>
      </c>
    </row>
    <row r="2" spans="1:1" x14ac:dyDescent="0.25">
      <c r="A2" s="26"/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65</v>
      </c>
    </row>
    <row r="46" spans="1:1" x14ac:dyDescent="0.25">
      <c r="A46" t="s">
        <v>66</v>
      </c>
    </row>
    <row r="47" spans="1:1" x14ac:dyDescent="0.25">
      <c r="A47" t="s">
        <v>67</v>
      </c>
    </row>
    <row r="48" spans="1:1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4" spans="1:1" x14ac:dyDescent="0.25">
      <c r="A5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PAGO</vt:lpstr>
      <vt:lpstr>DATOS</vt:lpstr>
      <vt:lpstr>PROVINCIAS</vt:lpstr>
      <vt:lpstr>PAGO!Área_de_impresión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2020-05-25T08:47:54Z</cp:lastPrinted>
  <dcterms:created xsi:type="dcterms:W3CDTF">2015-05-07T14:04:40Z</dcterms:created>
  <dcterms:modified xsi:type="dcterms:W3CDTF">2020-06-03T22:24:37Z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